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ini" sheetId="1" state="visible" r:id="rId1"/>
    <sheet xmlns:r="http://schemas.openxmlformats.org/officeDocument/2006/relationships" name="Clienti" sheetId="2" state="visible" r:id="rId2"/>
    <sheet xmlns:r="http://schemas.openxmlformats.org/officeDocument/2006/relationships" name="Agenti" sheetId="3" state="visible" r:id="rId3"/>
    <sheet xmlns:r="http://schemas.openxmlformats.org/officeDocument/2006/relationships" name="Riepilog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1B4F72"/>
      <sz val="16"/>
    </font>
    <font>
      <name val="Calibri"/>
      <b val="1"/>
      <color rgb="00FFFFFF"/>
      <sz val="11"/>
    </font>
    <font>
      <name val="Calibri"/>
      <b val="1"/>
      <color rgb="001B4F72"/>
      <sz val="11"/>
    </font>
    <font>
      <name val="Calibri"/>
      <color rgb="002C3E50"/>
      <sz val="11"/>
    </font>
    <font>
      <name val="Calibri"/>
      <i val="1"/>
      <color rgb="002E86C1"/>
      <sz val="11"/>
    </font>
    <font>
      <name val="Calibri"/>
      <color rgb="007F8C8D"/>
      <sz val="11"/>
    </font>
    <font>
      <name val="Calibri"/>
      <b val="1"/>
      <color rgb="001B4F72"/>
      <sz val="12"/>
    </font>
    <font>
      <name val="Calibri"/>
      <b val="1"/>
      <color rgb="007F8C8D"/>
      <sz val="10"/>
    </font>
  </fonts>
  <fills count="3">
    <fill>
      <patternFill/>
    </fill>
    <fill>
      <patternFill patternType="gray125"/>
    </fill>
    <fill>
      <patternFill patternType="solid">
        <fgColor rgb="001B4F72"/>
        <bgColor rgb="001B4F72"/>
      </patternFill>
    </fill>
  </fills>
  <borders count="3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top style="double">
        <color rgb="001B4F72"/>
      </top>
      <bottom style="double">
        <color rgb="001B4F72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0" borderId="0" pivotButton="0" quotePrefix="0" xfId="0"/>
    <xf numFmtId="164" fontId="3" fillId="0" borderId="2" pivotButton="0" quotePrefix="0" xfId="0"/>
    <xf numFmtId="0" fontId="4" fillId="0" borderId="0" pivotButton="0" quotePrefix="0" xfId="0"/>
    <xf numFmtId="0" fontId="5" fillId="0" borderId="0" pivotButton="0" quotePrefix="0" xfId="0"/>
    <xf numFmtId="164" fontId="3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4" fontId="5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3" customWidth="1" min="2" max="2"/>
    <col width="12" customWidth="1" min="3" max="3"/>
    <col width="12" customWidth="1" min="4" max="4"/>
    <col width="12" customWidth="1" min="5" max="5"/>
    <col width="12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5" customWidth="1" min="12" max="12"/>
    <col width="16" customWidth="1" min="13" max="13"/>
    <col width="12" customWidth="1" min="14" max="14"/>
    <col width="12" customWidth="1" min="15" max="15"/>
  </cols>
  <sheetData>
    <row r="1">
      <c r="A1" s="1" t="inlineStr">
        <is>
          <t>25K GIN - ORDINI</t>
        </is>
      </c>
    </row>
    <row r="2">
      <c r="A2" s="2" t="inlineStr">
        <is>
          <t>ID</t>
        </is>
      </c>
      <c r="B2" s="2" t="inlineStr">
        <is>
          <t>Data Ordine</t>
        </is>
      </c>
      <c r="C2" s="2" t="inlineStr">
        <is>
          <t>Cliente</t>
        </is>
      </c>
      <c r="D2" s="2" t="inlineStr">
        <is>
          <t>Agente</t>
        </is>
      </c>
      <c r="E2" s="2" t="inlineStr">
        <is>
          <t>Status</t>
        </is>
      </c>
      <c r="F2" s="2" t="inlineStr">
        <is>
          <t>Tipo Pag.</t>
        </is>
      </c>
      <c r="G2" s="2" t="inlineStr">
        <is>
          <t>Subtotale</t>
        </is>
      </c>
      <c r="H2" s="2" t="inlineStr">
        <is>
          <t>Spedizione</t>
        </is>
      </c>
      <c r="I2" s="2" t="inlineStr">
        <is>
          <t>Totale</t>
        </is>
      </c>
      <c r="J2" s="2" t="inlineStr">
        <is>
          <t>Stripe</t>
        </is>
      </c>
      <c r="K2" s="2" t="inlineStr">
        <is>
          <t>COD</t>
        </is>
      </c>
      <c r="L2" s="2" t="inlineStr">
        <is>
          <t>Stato Fattura</t>
        </is>
      </c>
      <c r="M2" s="2" t="inlineStr">
        <is>
          <t>Scadenza Fatt.</t>
        </is>
      </c>
      <c r="N2" s="2" t="inlineStr">
        <is>
          <t>Tracking</t>
        </is>
      </c>
      <c r="O2" s="2" t="inlineStr">
        <is>
          <t>Note</t>
        </is>
      </c>
    </row>
    <row r="3"/>
    <row r="4">
      <c r="A4" s="3" t="inlineStr">
        <is>
          <t>TOTALI</t>
        </is>
      </c>
      <c r="G4" s="4">
        <f>SUM(G3:G2)</f>
        <v/>
      </c>
      <c r="H4" s="4">
        <f>SUM(H3:H2)</f>
        <v/>
      </c>
      <c r="I4" s="4">
        <f>SUM(I3:I2)</f>
        <v/>
      </c>
      <c r="J4" s="4">
        <f>SUM(J3:J2)</f>
        <v/>
      </c>
      <c r="K4" s="4">
        <f>SUM(K3:K2)</f>
        <v/>
      </c>
    </row>
    <row r="5"/>
    <row r="6">
      <c r="A6" s="5" t="inlineStr">
        <is>
          <t>Pending</t>
        </is>
      </c>
      <c r="B6" s="6">
        <f>COUNTIF(E3:E2,"pending")</f>
        <v/>
      </c>
    </row>
    <row r="7">
      <c r="A7" s="5" t="inlineStr">
        <is>
          <t>Confermati</t>
        </is>
      </c>
      <c r="B7" s="6">
        <f>COUNTIF(E3:E2,"confirmed")</f>
        <v/>
      </c>
    </row>
    <row r="8">
      <c r="A8" s="5" t="inlineStr">
        <is>
          <t>Spediti</t>
        </is>
      </c>
      <c r="B8" s="6">
        <f>COUNTIF(E3:E2,"shipped")</f>
        <v/>
      </c>
    </row>
    <row r="9">
      <c r="A9" s="5" t="inlineStr">
        <is>
          <t>Consegnati</t>
        </is>
      </c>
      <c r="B9" s="6">
        <f>COUNTIF(E3:E2,"delivered")</f>
        <v/>
      </c>
    </row>
    <row r="10">
      <c r="A10" s="5" t="inlineStr">
        <is>
          <t>Pagati</t>
        </is>
      </c>
      <c r="B10" s="6">
        <f>COUNTIF(E3:E2,"paid")</f>
        <v/>
      </c>
    </row>
    <row r="11">
      <c r="A11" s="5" t="inlineStr">
        <is>
          <t>Annullati</t>
        </is>
      </c>
      <c r="B11" s="6">
        <f>COUNTIF(E3:E2,"cancelled")</f>
        <v/>
      </c>
    </row>
    <row r="12">
      <c r="A12" s="5" t="inlineStr">
        <is>
          <t>Fatture Scadute</t>
        </is>
      </c>
      <c r="B12" s="6">
        <f>COUNTIF(L3:L2,"overdue")</f>
        <v/>
      </c>
    </row>
  </sheetData>
  <mergeCells count="1">
    <mergeCell ref="A1:O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3" customWidth="1" min="8" max="8"/>
    <col width="14" customWidth="1" min="9" max="9"/>
    <col width="19" customWidth="1" min="10" max="10"/>
    <col width="12" customWidth="1" min="11" max="11"/>
  </cols>
  <sheetData>
    <row r="1">
      <c r="A1" s="1" t="inlineStr">
        <is>
          <t>25K GIN - CLIENTI</t>
        </is>
      </c>
    </row>
    <row r="2">
      <c r="A2" s="2" t="inlineStr">
        <is>
          <t>ID</t>
        </is>
      </c>
      <c r="B2" s="2" t="inlineStr">
        <is>
          <t>Nome</t>
        </is>
      </c>
      <c r="C2" s="2" t="inlineStr">
        <is>
          <t>Email</t>
        </is>
      </c>
      <c r="D2" s="2" t="inlineStr">
        <is>
          <t>Telefono</t>
        </is>
      </c>
      <c r="E2" s="2" t="inlineStr">
        <is>
          <t>Indirizzo</t>
        </is>
      </c>
      <c r="F2" s="2" t="inlineStr">
        <is>
          <t>Tipo</t>
        </is>
      </c>
      <c r="G2" s="2" t="inlineStr">
        <is>
          <t>Agente ID</t>
        </is>
      </c>
      <c r="H2" s="2" t="inlineStr">
        <is>
          <t>N. Ordini</t>
        </is>
      </c>
      <c r="I2" s="2" t="inlineStr">
        <is>
          <t>Totale Speso</t>
        </is>
      </c>
      <c r="J2" s="2" t="inlineStr">
        <is>
          <t>Media Ordine</t>
        </is>
      </c>
      <c r="K2" s="2" t="inlineStr">
        <is>
          <t>Note</t>
        </is>
      </c>
    </row>
    <row r="3"/>
    <row r="4">
      <c r="A4" s="3" t="inlineStr">
        <is>
          <t>TOTALI</t>
        </is>
      </c>
      <c r="H4" s="3">
        <f>SUM(H3:H2)</f>
        <v/>
      </c>
      <c r="I4" s="7">
        <f>SUM(I3:I2)</f>
        <v/>
      </c>
      <c r="J4" s="7">
        <f>IF(H4&gt;0,I4/H4,0)</f>
        <v/>
      </c>
    </row>
  </sheetData>
  <mergeCells count="1">
    <mergeCell ref="A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4" customWidth="1" min="4" max="4"/>
    <col width="15" customWidth="1" min="5" max="5"/>
    <col width="12" customWidth="1" min="6" max="6"/>
    <col width="16" customWidth="1" min="7" max="7"/>
    <col width="18" customWidth="1" min="8" max="8"/>
    <col width="13" customWidth="1" min="9" max="9"/>
    <col width="15" customWidth="1" min="10" max="10"/>
    <col width="19" customWidth="1" min="11" max="11"/>
  </cols>
  <sheetData>
    <row r="1">
      <c r="A1" s="1" t="inlineStr">
        <is>
          <t>25K GIN - AGENTI</t>
        </is>
      </c>
    </row>
    <row r="2">
      <c r="A2" s="2" t="inlineStr">
        <is>
          <t>ID</t>
        </is>
      </c>
      <c r="B2" s="2" t="inlineStr">
        <is>
          <t>Nome</t>
        </is>
      </c>
      <c r="C2" s="2" t="inlineStr">
        <is>
          <t>Tipo</t>
        </is>
      </c>
      <c r="D2" s="2" t="inlineStr">
        <is>
          <t>Tasso Base %</t>
        </is>
      </c>
      <c r="E2" s="2" t="inlineStr">
        <is>
          <t>Tasso Bonus %</t>
        </is>
      </c>
      <c r="F2" s="2" t="inlineStr">
        <is>
          <t>N. Ordini</t>
        </is>
      </c>
      <c r="G2" s="2" t="inlineStr">
        <is>
          <t>Vendite Totali</t>
        </is>
      </c>
      <c r="H2" s="2" t="inlineStr">
        <is>
          <t>Provvigioni Base</t>
        </is>
      </c>
      <c r="I2" s="2" t="inlineStr">
        <is>
          <t>Bonus</t>
        </is>
      </c>
      <c r="J2" s="2" t="inlineStr">
        <is>
          <t>Totale Provv.</t>
        </is>
      </c>
      <c r="K2" s="2" t="inlineStr">
        <is>
          <t>Provv. Non Pagate</t>
        </is>
      </c>
    </row>
    <row r="3"/>
    <row r="4">
      <c r="A4" s="3" t="inlineStr">
        <is>
          <t>TOTALI</t>
        </is>
      </c>
      <c r="G4" s="4">
        <f>SUM(G3:G2)</f>
        <v/>
      </c>
      <c r="H4" s="4">
        <f>SUM(H3:H2)</f>
        <v/>
      </c>
      <c r="I4" s="4">
        <f>SUM(I3:I2)</f>
        <v/>
      </c>
      <c r="J4" s="4">
        <f>SUM(J3:J2)</f>
        <v/>
      </c>
      <c r="K4" s="4">
        <f>SUM(K3:K2)</f>
        <v/>
      </c>
    </row>
  </sheetData>
  <mergeCells count="1">
    <mergeCell ref="A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</cols>
  <sheetData>
    <row r="1">
      <c r="A1" s="1" t="inlineStr">
        <is>
          <t>25K GIN - RIEPILOGO ORDINI</t>
        </is>
      </c>
    </row>
    <row r="2">
      <c r="A2" s="8" t="inlineStr">
        <is>
          <t>Generato il: 09/06/2026 23:56</t>
        </is>
      </c>
    </row>
    <row r="4">
      <c r="A4" s="9" t="inlineStr">
        <is>
          <t>METRICHE PRINCIPALI</t>
        </is>
      </c>
    </row>
    <row r="5">
      <c r="A5" s="5" t="inlineStr">
        <is>
          <t>Totale Ordini</t>
        </is>
      </c>
      <c r="B5" s="6">
        <f>COUNTA(Ordini!A3:A2)</f>
        <v/>
      </c>
    </row>
    <row r="6">
      <c r="A6" s="5" t="inlineStr">
        <is>
          <t>Fatturato Totale</t>
        </is>
      </c>
      <c r="B6" s="10">
        <f>SUM(Ordini!I3:I2)</f>
        <v/>
      </c>
    </row>
    <row r="7">
      <c r="A7" s="5" t="inlineStr">
        <is>
          <t>Ordini Pending</t>
        </is>
      </c>
      <c r="B7" s="6">
        <f>COUNTIF(Ordini!E3:E2,"pending")</f>
        <v/>
      </c>
    </row>
    <row r="8">
      <c r="A8" s="5" t="inlineStr">
        <is>
          <t>Fatture Scadute</t>
        </is>
      </c>
      <c r="B8" s="6">
        <f>COUNTIF(Ordini!L3:L2,"overdue")</f>
        <v/>
      </c>
    </row>
    <row r="9">
      <c r="A9" s="5" t="inlineStr">
        <is>
          <t>N. Clienti</t>
        </is>
      </c>
      <c r="B9" s="6">
        <f>COUNTA(Clienti!A3:A2)</f>
        <v/>
      </c>
    </row>
    <row r="10">
      <c r="A10" s="5" t="inlineStr">
        <is>
          <t>N. Agenti</t>
        </is>
      </c>
      <c r="B10" s="6">
        <f>COUNTA(Agenti!A3:A2)</f>
        <v/>
      </c>
    </row>
    <row r="12">
      <c r="A12" s="9" t="inlineStr">
        <is>
          <t>DISTRIBUZIONE PAGAMENTI</t>
        </is>
      </c>
    </row>
    <row r="13">
      <c r="A13" s="5" t="inlineStr">
        <is>
          <t>Ordini Stripe+COD</t>
        </is>
      </c>
      <c r="B13" s="6">
        <f>COUNTIF(Ordini!F3:F2,"stripe_cod")</f>
        <v/>
      </c>
    </row>
    <row r="14">
      <c r="A14" s="5" t="inlineStr">
        <is>
          <t>Ordini Fattura 30gg</t>
        </is>
      </c>
      <c r="B14" s="6">
        <f>COUNTIF(Ordini!F3:F2,"invoice_30")</f>
        <v/>
      </c>
    </row>
    <row r="15">
      <c r="A15" s="5" t="inlineStr">
        <is>
          <t>Revenue Stripe+COD</t>
        </is>
      </c>
      <c r="B15" s="10">
        <f>SUMIF(Ordini!F3:F2,"stripe_cod",Ordini!I3:I2)</f>
        <v/>
      </c>
    </row>
    <row r="16">
      <c r="A16" s="5" t="inlineStr">
        <is>
          <t>Revenue Fattura 30</t>
        </is>
      </c>
      <c r="B16" s="10">
        <f>SUMIF(Ordini!F3:F2,"invoice_30",Ordini!I3:I2)</f>
        <v/>
      </c>
    </row>
    <row r="17">
      <c r="A17" s="5" t="inlineStr">
        <is>
          <t>Media Ordine</t>
        </is>
      </c>
      <c r="B17" s="10">
        <f>IF(B5&gt;0,B6/B5,0)</f>
        <v/>
      </c>
    </row>
    <row r="19">
      <c r="A19" s="9" t="inlineStr">
        <is>
          <t>PROVVIGIONI</t>
        </is>
      </c>
    </row>
    <row r="20">
      <c r="A20" s="5" t="inlineStr">
        <is>
          <t>Totale Provvigioni</t>
        </is>
      </c>
      <c r="B20" s="10">
        <f>SUM(Agenti!J3:J2)</f>
        <v/>
      </c>
    </row>
    <row r="21">
      <c r="A21" s="5" t="inlineStr">
        <is>
          <t>Provvigioni Non Pagate</t>
        </is>
      </c>
      <c r="B21" s="10">
        <f>SUM(Agenti!K3:K2)</f>
        <v/>
      </c>
    </row>
    <row r="23">
      <c r="A23" s="9" t="inlineStr">
        <is>
          <t>STATO ORDINI</t>
        </is>
      </c>
    </row>
    <row r="24">
      <c r="B24" s="11" t="inlineStr">
        <is>
          <t>N.</t>
        </is>
      </c>
      <c r="C24" s="11" t="inlineStr">
        <is>
          <t>Revenue</t>
        </is>
      </c>
    </row>
    <row r="25">
      <c r="A25" s="5" t="inlineStr">
        <is>
          <t>Pending</t>
        </is>
      </c>
      <c r="B25" s="6">
        <f>COUNTIF(Ordini!E3:E2,"pending")</f>
        <v/>
      </c>
      <c r="C25" s="10">
        <f>SUMIF(Ordini!E3:E2,"pending",Ordini!I3:I2)</f>
        <v/>
      </c>
    </row>
    <row r="26">
      <c r="A26" s="5" t="inlineStr">
        <is>
          <t>Confermati</t>
        </is>
      </c>
      <c r="B26" s="6">
        <f>COUNTIF(Ordini!E3:E2,"confirmed")</f>
        <v/>
      </c>
      <c r="C26" s="10">
        <f>SUMIF(Ordini!E3:E2,"confirmed",Ordini!I3:I2)</f>
        <v/>
      </c>
    </row>
    <row r="27">
      <c r="A27" s="5" t="inlineStr">
        <is>
          <t>Spediti</t>
        </is>
      </c>
      <c r="B27" s="6">
        <f>COUNTIF(Ordini!E3:E2,"shipped")</f>
        <v/>
      </c>
      <c r="C27" s="10">
        <f>SUMIF(Ordini!E3:E2,"shipped",Ordini!I3:I2)</f>
        <v/>
      </c>
    </row>
    <row r="28">
      <c r="A28" s="5" t="inlineStr">
        <is>
          <t>Consegnati</t>
        </is>
      </c>
      <c r="B28" s="6">
        <f>COUNTIF(Ordini!E3:E2,"delivered")</f>
        <v/>
      </c>
      <c r="C28" s="10">
        <f>SUMIF(Ordini!E3:E2,"delivered",Ordini!I3:I2)</f>
        <v/>
      </c>
    </row>
    <row r="29">
      <c r="A29" s="5" t="inlineStr">
        <is>
          <t>Pagati</t>
        </is>
      </c>
      <c r="B29" s="6">
        <f>COUNTIF(Ordini!E3:E2,"paid")</f>
        <v/>
      </c>
      <c r="C29" s="10">
        <f>SUMIF(Ordini!E3:E2,"paid",Ordini!I3:I2)</f>
        <v/>
      </c>
    </row>
    <row r="30">
      <c r="A30" s="5" t="inlineStr">
        <is>
          <t>Annullati</t>
        </is>
      </c>
      <c r="B30" s="6">
        <f>COUNTIF(Ordini!E3:E2,"cancelled")</f>
        <v/>
      </c>
      <c r="C30" s="10">
        <f>SUMIF(Ordini!E3:E2,"cancelled",Ordini!I3:I2)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2026-06-09T21:56:29Z</dcterms:created>
  <dcterms:modified xmlns:dcterms="http://purl.org/dc/terms/" xmlns:xsi="http://www.w3.org/2001/XMLSchema-instance" xsi:type="dcterms:W3CDTF">2026-06-09T21:56:30Z</dcterms:modified>
</cp:coreProperties>
</file>